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8075" windowHeight="8445"/>
  </bookViews>
  <sheets>
    <sheet name="Calcolo pensione" sheetId="2" r:id="rId1"/>
    <sheet name="Foglio3" sheetId="3" r:id="rId2"/>
  </sheets>
  <calcPr calcId="125725"/>
</workbook>
</file>

<file path=xl/calcChain.xml><?xml version="1.0" encoding="utf-8"?>
<calcChain xmlns="http://schemas.openxmlformats.org/spreadsheetml/2006/main">
  <c r="I22" i="2"/>
  <c r="P31"/>
  <c r="P30"/>
  <c r="P29"/>
  <c r="P28"/>
  <c r="P27"/>
  <c r="T26"/>
  <c r="P26"/>
  <c r="I26"/>
  <c r="T25"/>
  <c r="P25"/>
  <c r="N25"/>
  <c r="I25"/>
  <c r="T24"/>
  <c r="P24"/>
  <c r="N24"/>
  <c r="I24"/>
  <c r="T23"/>
  <c r="P23"/>
  <c r="N23"/>
  <c r="I23"/>
  <c r="P22"/>
  <c r="K8"/>
  <c r="K9" s="1"/>
  <c r="K10" s="1"/>
  <c r="K11" s="1"/>
  <c r="K12" s="1"/>
  <c r="K13" s="1"/>
  <c r="K14" s="1"/>
  <c r="K15" s="1"/>
  <c r="K16" s="1"/>
  <c r="K17" s="1"/>
  <c r="K18" s="1"/>
  <c r="I8"/>
  <c r="I9" s="1"/>
  <c r="I10" s="1"/>
  <c r="I11" s="1"/>
  <c r="I12" s="1"/>
  <c r="I13" s="1"/>
  <c r="I14" s="1"/>
  <c r="I15" s="1"/>
  <c r="I16" s="1"/>
  <c r="I17" s="1"/>
  <c r="I18" s="1"/>
  <c r="E8"/>
  <c r="E9" s="1"/>
  <c r="E10" s="1"/>
  <c r="E11" s="1"/>
  <c r="E12" s="1"/>
  <c r="E13" s="1"/>
  <c r="E14" s="1"/>
  <c r="E15" s="1"/>
  <c r="E16" s="1"/>
  <c r="P32" l="1"/>
  <c r="P34" s="1"/>
  <c r="R38" s="1"/>
  <c r="I27"/>
  <c r="I29" s="1"/>
  <c r="K34" s="1"/>
  <c r="R40"/>
  <c r="R36"/>
  <c r="R37"/>
  <c r="R39" l="1"/>
  <c r="K32"/>
  <c r="K31"/>
  <c r="K33"/>
  <c r="R41"/>
  <c r="P36" s="1"/>
  <c r="K35" l="1"/>
  <c r="I31" s="1"/>
  <c r="E23" l="1"/>
  <c r="E25" s="1"/>
</calcChain>
</file>

<file path=xl/sharedStrings.xml><?xml version="1.0" encoding="utf-8"?>
<sst xmlns="http://schemas.openxmlformats.org/spreadsheetml/2006/main" count="23" uniqueCount="22">
  <si>
    <t>Calcolo della pensione con il sistema retributivo</t>
  </si>
  <si>
    <t>(per chi ha almeno 18 anni di contributi al 31.12.1995)</t>
  </si>
  <si>
    <t>Inserire gli ultimi 10 Stipendi annuali</t>
  </si>
  <si>
    <t>importo</t>
  </si>
  <si>
    <t>Settimane di anzianità al 31.12.1992</t>
  </si>
  <si>
    <t>Settimane di anzianità dopo il 31.12.1992</t>
  </si>
  <si>
    <t>Pensione mensile (lorda)</t>
  </si>
  <si>
    <t>Pensione annuale (13 mensilità lorde)</t>
  </si>
  <si>
    <t>anno</t>
  </si>
  <si>
    <t>ante 31.12.1992</t>
  </si>
  <si>
    <t>post 31.12.1992</t>
  </si>
  <si>
    <t>retribuzione settimanale pensionabile</t>
  </si>
  <si>
    <t>Retribuzione anno 1</t>
  </si>
  <si>
    <t>Retribuzione anno 2</t>
  </si>
  <si>
    <t>Retribuzione anno 3</t>
  </si>
  <si>
    <t>Retribuzione anno 4</t>
  </si>
  <si>
    <t>Retribuzione anno 5</t>
  </si>
  <si>
    <t>Retribuzione anno 6</t>
  </si>
  <si>
    <t>Retribuzione anno 7</t>
  </si>
  <si>
    <t>Retribuzione anno 8</t>
  </si>
  <si>
    <t>Retribuzione anno 9</t>
  </si>
  <si>
    <t>Retribuzione anno 10</t>
  </si>
</sst>
</file>

<file path=xl/styles.xml><?xml version="1.0" encoding="utf-8"?>
<styleSheet xmlns="http://schemas.openxmlformats.org/spreadsheetml/2006/main">
  <numFmts count="6">
    <numFmt numFmtId="8" formatCode="&quot;€&quot;\ #,##0.00;[Red]\-&quot;€&quot;\ #,##0.00"/>
    <numFmt numFmtId="164" formatCode="0.0000"/>
    <numFmt numFmtId="165" formatCode="&quot;€&quot;\ #,##0.0000;[Red]\-&quot;€&quot;\ #,##0.0000"/>
    <numFmt numFmtId="166" formatCode="#,##0.0000_ ;[Red]\-#,##0.0000\ "/>
    <numFmt numFmtId="167" formatCode="#,##0.00000000"/>
    <numFmt numFmtId="168" formatCode="#,##0.0000"/>
  </numFmts>
  <fonts count="5"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hidden="1"/>
    </xf>
    <xf numFmtId="8" fontId="0" fillId="0" borderId="0" xfId="0" applyNumberForma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4" fillId="0" borderId="7" xfId="0" applyFont="1" applyBorder="1" applyProtection="1"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protection locked="0"/>
    </xf>
    <xf numFmtId="164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10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10" fontId="0" fillId="0" borderId="0" xfId="0" quotePrefix="1" applyNumberFormat="1" applyProtection="1">
      <protection hidden="1"/>
    </xf>
    <xf numFmtId="166" fontId="2" fillId="0" borderId="0" xfId="0" applyNumberFormat="1" applyFont="1" applyProtection="1">
      <protection hidden="1"/>
    </xf>
    <xf numFmtId="168" fontId="0" fillId="0" borderId="0" xfId="0" applyNumberFormat="1" applyProtection="1">
      <protection hidden="1"/>
    </xf>
    <xf numFmtId="168" fontId="2" fillId="0" borderId="0" xfId="0" applyNumberFormat="1" applyFont="1" applyProtection="1">
      <protection hidden="1"/>
    </xf>
    <xf numFmtId="8" fontId="0" fillId="3" borderId="7" xfId="0" applyNumberFormat="1" applyFill="1" applyBorder="1" applyProtection="1">
      <protection locked="0"/>
    </xf>
    <xf numFmtId="0" fontId="0" fillId="4" borderId="7" xfId="0" applyFill="1" applyBorder="1" applyProtection="1">
      <protection hidden="1"/>
    </xf>
    <xf numFmtId="0" fontId="0" fillId="5" borderId="7" xfId="0" applyFill="1" applyBorder="1" applyAlignment="1" applyProtection="1">
      <alignment horizontal="center"/>
      <protection hidden="1"/>
    </xf>
    <xf numFmtId="8" fontId="2" fillId="6" borderId="7" xfId="0" applyNumberFormat="1" applyFont="1" applyFill="1" applyBorder="1" applyProtection="1">
      <protection hidden="1"/>
    </xf>
    <xf numFmtId="0" fontId="0" fillId="0" borderId="7" xfId="0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3:W72"/>
  <sheetViews>
    <sheetView showGridLines="0" tabSelected="1" topLeftCell="A4" workbookViewId="0">
      <selection activeCell="X28" sqref="X28"/>
    </sheetView>
  </sheetViews>
  <sheetFormatPr defaultRowHeight="15"/>
  <cols>
    <col min="3" max="3" width="24.7109375" customWidth="1"/>
    <col min="4" max="4" width="14.85546875" customWidth="1"/>
    <col min="5" max="5" width="20.28515625" customWidth="1"/>
    <col min="8" max="8" width="0" hidden="1" customWidth="1"/>
    <col min="9" max="9" width="11.5703125" hidden="1" customWidth="1"/>
    <col min="10" max="10" width="0" hidden="1" customWidth="1"/>
    <col min="11" max="11" width="10" hidden="1" customWidth="1"/>
    <col min="12" max="12" width="9" hidden="1" customWidth="1"/>
    <col min="13" max="13" width="0" hidden="1" customWidth="1"/>
    <col min="14" max="14" width="10.5703125" hidden="1" customWidth="1"/>
    <col min="15" max="15" width="0" hidden="1" customWidth="1"/>
    <col min="16" max="16" width="12.5703125" hidden="1" customWidth="1"/>
    <col min="17" max="22" width="0" hidden="1" customWidth="1"/>
  </cols>
  <sheetData>
    <row r="3" spans="3:23" ht="56.25" customHeight="1">
      <c r="C3" s="22" t="s">
        <v>0</v>
      </c>
      <c r="D3" s="23"/>
      <c r="E3" s="2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3:23">
      <c r="C4" s="25" t="s">
        <v>1</v>
      </c>
      <c r="D4" s="26"/>
      <c r="E4" s="2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3:23">
      <c r="C5" s="28" t="s">
        <v>2</v>
      </c>
      <c r="D5" s="28"/>
      <c r="E5" s="2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3:23" ht="15.75">
      <c r="C6" s="4"/>
      <c r="D6" s="5" t="s">
        <v>3</v>
      </c>
      <c r="E6" s="5" t="s">
        <v>8</v>
      </c>
      <c r="F6" s="1"/>
      <c r="G6" s="1"/>
      <c r="H6" s="1"/>
      <c r="I6" s="29" t="s">
        <v>9</v>
      </c>
      <c r="J6" s="29"/>
      <c r="K6" s="29" t="s">
        <v>10</v>
      </c>
      <c r="L6" s="29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3:23">
      <c r="C7" s="18" t="s">
        <v>12</v>
      </c>
      <c r="D7" s="17"/>
      <c r="E7" s="19">
        <v>2007</v>
      </c>
      <c r="F7" s="1"/>
      <c r="G7" s="1"/>
      <c r="H7" s="1"/>
      <c r="I7" s="1">
        <v>2007</v>
      </c>
      <c r="J7" s="7">
        <v>1</v>
      </c>
      <c r="K7" s="1">
        <v>2007</v>
      </c>
      <c r="L7" s="7">
        <v>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3:23">
      <c r="C8" s="18" t="s">
        <v>13</v>
      </c>
      <c r="D8" s="17"/>
      <c r="E8" s="19">
        <f>E7-1</f>
        <v>2006</v>
      </c>
      <c r="F8" s="1"/>
      <c r="G8" s="1"/>
      <c r="H8" s="1"/>
      <c r="I8" s="1">
        <f>I7-1</f>
        <v>2006</v>
      </c>
      <c r="J8" s="7">
        <v>1</v>
      </c>
      <c r="K8" s="1">
        <f>K7-1</f>
        <v>2006</v>
      </c>
      <c r="L8" s="7">
        <v>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3:23">
      <c r="C9" s="18" t="s">
        <v>14</v>
      </c>
      <c r="D9" s="17"/>
      <c r="E9" s="19">
        <f t="shared" ref="E9:E16" si="0">E8-1</f>
        <v>2005</v>
      </c>
      <c r="F9" s="1"/>
      <c r="G9" s="1"/>
      <c r="H9" s="1"/>
      <c r="I9" s="1">
        <f t="shared" ref="I9:K18" si="1">I8-1</f>
        <v>2005</v>
      </c>
      <c r="J9" s="7">
        <v>1.02</v>
      </c>
      <c r="K9" s="1">
        <f t="shared" si="1"/>
        <v>2005</v>
      </c>
      <c r="L9" s="7">
        <v>1.0302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3:23">
      <c r="C10" s="18" t="s">
        <v>15</v>
      </c>
      <c r="D10" s="17"/>
      <c r="E10" s="19">
        <f t="shared" si="0"/>
        <v>2004</v>
      </c>
      <c r="F10" s="1"/>
      <c r="G10" s="1"/>
      <c r="H10" s="1"/>
      <c r="I10" s="1">
        <f t="shared" si="1"/>
        <v>2004</v>
      </c>
      <c r="J10" s="7">
        <v>1.0373000000000001</v>
      </c>
      <c r="K10" s="1">
        <f t="shared" si="1"/>
        <v>2004</v>
      </c>
      <c r="L10" s="7">
        <v>1.0580000000000001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3:23">
      <c r="C11" s="18" t="s">
        <v>16</v>
      </c>
      <c r="D11" s="17"/>
      <c r="E11" s="19">
        <f t="shared" si="0"/>
        <v>2003</v>
      </c>
      <c r="F11" s="1"/>
      <c r="G11" s="1"/>
      <c r="H11" s="1"/>
      <c r="I11" s="1">
        <f t="shared" si="1"/>
        <v>2003</v>
      </c>
      <c r="J11" s="7">
        <v>1.0579000000000001</v>
      </c>
      <c r="K11" s="1">
        <f t="shared" si="1"/>
        <v>2003</v>
      </c>
      <c r="L11" s="7">
        <v>1.0895999999999999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3:23">
      <c r="C12" s="18" t="s">
        <v>17</v>
      </c>
      <c r="D12" s="17"/>
      <c r="E12" s="19">
        <f t="shared" si="0"/>
        <v>2002</v>
      </c>
      <c r="F12" s="1"/>
      <c r="G12" s="1"/>
      <c r="H12" s="1"/>
      <c r="I12" s="1">
        <f t="shared" si="1"/>
        <v>2002</v>
      </c>
      <c r="J12" s="7">
        <v>1.0840000000000001</v>
      </c>
      <c r="K12" s="1">
        <f t="shared" si="1"/>
        <v>2002</v>
      </c>
      <c r="L12" s="7">
        <v>1.1274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3:23">
      <c r="C13" s="18" t="s">
        <v>18</v>
      </c>
      <c r="D13" s="17"/>
      <c r="E13" s="19">
        <f t="shared" si="0"/>
        <v>2001</v>
      </c>
      <c r="F13" s="1"/>
      <c r="G13" s="1"/>
      <c r="H13" s="1"/>
      <c r="I13" s="1">
        <f t="shared" si="1"/>
        <v>2001</v>
      </c>
      <c r="J13" s="7">
        <v>1.1103000000000001</v>
      </c>
      <c r="K13" s="1">
        <f t="shared" si="1"/>
        <v>2001</v>
      </c>
      <c r="L13" s="7">
        <v>1.1568000000000001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3:23">
      <c r="C14" s="18" t="s">
        <v>19</v>
      </c>
      <c r="D14" s="17"/>
      <c r="E14" s="19">
        <f t="shared" si="0"/>
        <v>2000</v>
      </c>
      <c r="F14" s="1"/>
      <c r="G14" s="1"/>
      <c r="H14" s="1"/>
      <c r="I14" s="1">
        <f t="shared" si="1"/>
        <v>2000</v>
      </c>
      <c r="J14" s="7">
        <v>1.1400999999999999</v>
      </c>
      <c r="K14" s="1">
        <f t="shared" si="1"/>
        <v>2000</v>
      </c>
      <c r="L14" s="7">
        <v>1.2084999999999999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3:23">
      <c r="C15" s="18" t="s">
        <v>20</v>
      </c>
      <c r="D15" s="17"/>
      <c r="E15" s="19">
        <f t="shared" si="0"/>
        <v>1999</v>
      </c>
      <c r="F15" s="1"/>
      <c r="G15" s="1"/>
      <c r="H15" s="1"/>
      <c r="I15" s="1">
        <f t="shared" si="1"/>
        <v>1999</v>
      </c>
      <c r="J15" s="7">
        <v>1.1693</v>
      </c>
      <c r="K15" s="1">
        <f t="shared" si="1"/>
        <v>1999</v>
      </c>
      <c r="L15" s="7">
        <v>1.2512000000000001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3:23">
      <c r="C16" s="18" t="s">
        <v>21</v>
      </c>
      <c r="D16" s="17"/>
      <c r="E16" s="19">
        <f t="shared" si="0"/>
        <v>1998</v>
      </c>
      <c r="F16" s="1"/>
      <c r="G16" s="1"/>
      <c r="H16" s="1"/>
      <c r="I16" s="1">
        <f>I15-1</f>
        <v>1998</v>
      </c>
      <c r="J16" s="7">
        <v>1.1877</v>
      </c>
      <c r="K16" s="1">
        <f>K15-1</f>
        <v>1998</v>
      </c>
      <c r="L16" s="7">
        <v>1.2827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3:23">
      <c r="C17" s="1"/>
      <c r="D17" s="2"/>
      <c r="E17" s="1"/>
      <c r="F17" s="1"/>
      <c r="G17" s="1"/>
      <c r="H17" s="1"/>
      <c r="I17" s="1">
        <f>I16-1</f>
        <v>1997</v>
      </c>
      <c r="J17" s="7">
        <v>1.2091000000000001</v>
      </c>
      <c r="K17" s="1">
        <f>K16-1</f>
        <v>1997</v>
      </c>
      <c r="L17" s="7">
        <v>1.3179000000000001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3:23">
      <c r="C18" s="1"/>
      <c r="D18" s="2"/>
      <c r="E18" s="1"/>
      <c r="F18" s="1"/>
      <c r="G18" s="1"/>
      <c r="H18" s="1"/>
      <c r="I18" s="1">
        <f t="shared" si="1"/>
        <v>1996</v>
      </c>
      <c r="J18" s="7">
        <v>1.2272000000000001</v>
      </c>
      <c r="K18" s="1">
        <f t="shared" si="1"/>
        <v>1996</v>
      </c>
      <c r="L18" s="7">
        <v>1.353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3:23">
      <c r="C19" s="21" t="s">
        <v>4</v>
      </c>
      <c r="D19" s="21"/>
      <c r="E19" s="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3:23">
      <c r="C20" s="3"/>
      <c r="D20" s="3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3:23">
      <c r="C21" s="21" t="s">
        <v>5</v>
      </c>
      <c r="D21" s="21"/>
      <c r="E21" s="6"/>
      <c r="F21" s="1"/>
      <c r="G21" s="1"/>
      <c r="H21" s="1"/>
      <c r="I21" s="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3:23">
      <c r="C22" s="1"/>
      <c r="D22" s="1"/>
      <c r="E22" s="1"/>
      <c r="F22" s="1"/>
      <c r="G22" s="1"/>
      <c r="H22" s="1"/>
      <c r="I22" s="9">
        <f>D7*J7</f>
        <v>0</v>
      </c>
      <c r="J22" s="1"/>
      <c r="K22" s="1"/>
      <c r="L22" s="10">
        <v>40083</v>
      </c>
      <c r="M22" s="11">
        <v>0.02</v>
      </c>
      <c r="N22" s="12">
        <v>1.53846E-3</v>
      </c>
      <c r="O22" s="1"/>
      <c r="P22" s="9">
        <f t="shared" ref="P22:P31" si="2">D7*L7</f>
        <v>0</v>
      </c>
      <c r="Q22" s="1"/>
      <c r="R22" s="10">
        <v>40083</v>
      </c>
      <c r="S22" s="11">
        <v>0.02</v>
      </c>
      <c r="T22" s="12">
        <v>1.53846E-3</v>
      </c>
      <c r="U22" s="1"/>
      <c r="V22" s="1"/>
      <c r="W22" s="1"/>
    </row>
    <row r="23" spans="3:23">
      <c r="C23" s="21" t="s">
        <v>6</v>
      </c>
      <c r="D23" s="21"/>
      <c r="E23" s="20">
        <f>(I31+P36)/52</f>
        <v>0</v>
      </c>
      <c r="F23" s="1"/>
      <c r="G23" s="1"/>
      <c r="H23" s="1"/>
      <c r="I23" s="9">
        <f>D8*J8</f>
        <v>0</v>
      </c>
      <c r="J23" s="1"/>
      <c r="K23" s="1"/>
      <c r="L23" s="10">
        <v>53310.39</v>
      </c>
      <c r="M23" s="13">
        <v>1.4999999999999999E-2</v>
      </c>
      <c r="N23" s="12">
        <f>0.06/52</f>
        <v>1.1538461538461537E-3</v>
      </c>
      <c r="O23" s="1"/>
      <c r="P23" s="9">
        <f t="shared" si="2"/>
        <v>0</v>
      </c>
      <c r="Q23" s="1"/>
      <c r="R23" s="10">
        <v>53310.39</v>
      </c>
      <c r="S23" s="13">
        <v>1.6E-2</v>
      </c>
      <c r="T23" s="12">
        <f>0.064/52</f>
        <v>1.2307692307692308E-3</v>
      </c>
      <c r="U23" s="1"/>
      <c r="V23" s="1"/>
      <c r="W23" s="1"/>
    </row>
    <row r="24" spans="3:23">
      <c r="C24" s="1"/>
      <c r="D24" s="1"/>
      <c r="E24" s="1"/>
      <c r="F24" s="1"/>
      <c r="G24" s="1"/>
      <c r="H24" s="1"/>
      <c r="I24" s="9">
        <f>D9*J9</f>
        <v>0</v>
      </c>
      <c r="J24" s="1"/>
      <c r="K24" s="1"/>
      <c r="L24" s="10">
        <v>66537.78</v>
      </c>
      <c r="M24" s="11">
        <v>1.2500000000000001E-2</v>
      </c>
      <c r="N24" s="12">
        <f>0.05/52</f>
        <v>9.6153846153846159E-4</v>
      </c>
      <c r="O24" s="1"/>
      <c r="P24" s="9">
        <f t="shared" si="2"/>
        <v>0</v>
      </c>
      <c r="Q24" s="1"/>
      <c r="R24" s="10">
        <v>66537.78</v>
      </c>
      <c r="S24" s="11">
        <v>1.35E-2</v>
      </c>
      <c r="T24" s="12">
        <f>0.054/52</f>
        <v>1.0384615384615384E-3</v>
      </c>
      <c r="U24" s="1"/>
      <c r="V24" s="1"/>
      <c r="W24" s="1"/>
    </row>
    <row r="25" spans="3:23">
      <c r="C25" s="21" t="s">
        <v>7</v>
      </c>
      <c r="D25" s="21"/>
      <c r="E25" s="20">
        <f>E23*13</f>
        <v>0</v>
      </c>
      <c r="F25" s="1"/>
      <c r="G25" s="1"/>
      <c r="H25" s="1"/>
      <c r="I25" s="9">
        <f>D10*J10</f>
        <v>0</v>
      </c>
      <c r="J25" s="1"/>
      <c r="K25" s="1"/>
      <c r="L25" s="10"/>
      <c r="M25" s="11">
        <v>0.01</v>
      </c>
      <c r="N25" s="12">
        <f>0.04/52</f>
        <v>7.6923076923076923E-4</v>
      </c>
      <c r="O25" s="1"/>
      <c r="P25" s="9">
        <f t="shared" si="2"/>
        <v>0</v>
      </c>
      <c r="Q25" s="1"/>
      <c r="R25" s="10">
        <v>76157.7</v>
      </c>
      <c r="S25" s="11">
        <v>1.0999999999999999E-2</v>
      </c>
      <c r="T25" s="12">
        <f>0.044/52</f>
        <v>8.4615384615384609E-4</v>
      </c>
      <c r="U25" s="1"/>
      <c r="V25" s="1"/>
      <c r="W25" s="1"/>
    </row>
    <row r="26" spans="3:23">
      <c r="C26" s="1"/>
      <c r="D26" s="1"/>
      <c r="E26" s="1"/>
      <c r="F26" s="1"/>
      <c r="G26" s="1"/>
      <c r="H26" s="1"/>
      <c r="I26" s="9">
        <f>D11*J11</f>
        <v>0</v>
      </c>
      <c r="J26" s="1"/>
      <c r="K26" s="1"/>
      <c r="L26" s="1"/>
      <c r="M26" s="1"/>
      <c r="N26" s="1"/>
      <c r="O26" s="1"/>
      <c r="P26" s="9">
        <f t="shared" si="2"/>
        <v>0</v>
      </c>
      <c r="Q26" s="1"/>
      <c r="R26" s="1"/>
      <c r="S26" s="11">
        <v>8.9999999999999993E-3</v>
      </c>
      <c r="T26" s="12">
        <f>0.036/52</f>
        <v>6.9230769230769226E-4</v>
      </c>
      <c r="U26" s="1"/>
      <c r="V26" s="1"/>
      <c r="W26" s="1"/>
    </row>
    <row r="27" spans="3:23">
      <c r="C27" s="1"/>
      <c r="D27" s="1"/>
      <c r="E27" s="1"/>
      <c r="F27" s="1"/>
      <c r="G27" s="1"/>
      <c r="H27" s="1"/>
      <c r="I27" s="14">
        <f>SUM(I22:I26)</f>
        <v>0</v>
      </c>
      <c r="J27" s="1"/>
      <c r="K27" s="1"/>
      <c r="L27" s="1"/>
      <c r="M27" s="1"/>
      <c r="N27" s="1"/>
      <c r="O27" s="1"/>
      <c r="P27" s="9">
        <f t="shared" si="2"/>
        <v>0</v>
      </c>
      <c r="Q27" s="1"/>
      <c r="R27" s="1"/>
      <c r="S27" s="1"/>
      <c r="T27" s="1"/>
      <c r="U27" s="1"/>
      <c r="V27" s="1"/>
      <c r="W27" s="1"/>
    </row>
    <row r="28" spans="3:23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9">
        <f t="shared" si="2"/>
        <v>0</v>
      </c>
      <c r="Q28" s="1"/>
      <c r="R28" s="1"/>
      <c r="S28" s="1"/>
      <c r="T28" s="1"/>
      <c r="U28" s="1"/>
      <c r="V28" s="1"/>
      <c r="W28" s="1"/>
    </row>
    <row r="29" spans="3:23">
      <c r="C29" s="1"/>
      <c r="D29" s="1"/>
      <c r="E29" s="1"/>
      <c r="F29" s="1"/>
      <c r="G29" s="1"/>
      <c r="H29" s="1"/>
      <c r="I29" s="15">
        <f>I27/260</f>
        <v>0</v>
      </c>
      <c r="J29" s="1" t="s">
        <v>11</v>
      </c>
      <c r="K29" s="1"/>
      <c r="L29" s="1"/>
      <c r="M29" s="1"/>
      <c r="N29" s="1"/>
      <c r="O29" s="1"/>
      <c r="P29" s="9">
        <f t="shared" si="2"/>
        <v>0</v>
      </c>
      <c r="Q29" s="1"/>
      <c r="R29" s="1"/>
      <c r="S29" s="1"/>
      <c r="T29" s="1"/>
      <c r="U29" s="1"/>
      <c r="V29" s="1"/>
      <c r="W29" s="1"/>
    </row>
    <row r="30" spans="3:23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">
        <f t="shared" si="2"/>
        <v>0</v>
      </c>
      <c r="Q30" s="1"/>
      <c r="R30" s="1"/>
      <c r="S30" s="1"/>
      <c r="T30" s="1"/>
      <c r="U30" s="1"/>
      <c r="V30" s="1"/>
      <c r="W30" s="1"/>
    </row>
    <row r="31" spans="3:23">
      <c r="C31" s="1"/>
      <c r="D31" s="1"/>
      <c r="E31" s="1"/>
      <c r="F31" s="1"/>
      <c r="G31" s="1"/>
      <c r="H31" s="1"/>
      <c r="I31" s="16">
        <f>K35</f>
        <v>0</v>
      </c>
      <c r="J31" s="1"/>
      <c r="K31" s="15">
        <f>IF((I29*52)&lt;=40083,(I29*52)*E19*N22,0)</f>
        <v>0</v>
      </c>
      <c r="L31" s="1"/>
      <c r="M31" s="1"/>
      <c r="N31" s="1"/>
      <c r="O31" s="1"/>
      <c r="P31" s="9">
        <f t="shared" si="2"/>
        <v>0</v>
      </c>
      <c r="Q31" s="1"/>
      <c r="R31" s="1"/>
      <c r="S31" s="1"/>
      <c r="T31" s="1"/>
      <c r="U31" s="1"/>
      <c r="V31" s="1"/>
      <c r="W31" s="1"/>
    </row>
    <row r="32" spans="3:23">
      <c r="C32" s="1"/>
      <c r="D32" s="1"/>
      <c r="E32" s="1"/>
      <c r="F32" s="1"/>
      <c r="G32" s="1"/>
      <c r="H32" s="1"/>
      <c r="I32" s="1"/>
      <c r="J32" s="1"/>
      <c r="K32" s="15">
        <f>IF(AND((I29*52)&gt;40083,(I29*52)&lt;=53310.39),(((I29*52)-40083)*E19*N23)+(40083*E19*N22),0)</f>
        <v>0</v>
      </c>
      <c r="L32" s="1"/>
      <c r="M32" s="1"/>
      <c r="N32" s="1"/>
      <c r="O32" s="1"/>
      <c r="P32" s="14">
        <f>SUM(P22:P31)</f>
        <v>0</v>
      </c>
      <c r="Q32" s="1"/>
      <c r="R32" s="1"/>
      <c r="S32" s="1"/>
      <c r="T32" s="1"/>
      <c r="U32" s="1"/>
      <c r="V32" s="1"/>
      <c r="W32" s="1"/>
    </row>
    <row r="33" spans="3:23">
      <c r="C33" s="1"/>
      <c r="D33" s="1"/>
      <c r="E33" s="1"/>
      <c r="F33" s="1"/>
      <c r="G33" s="1"/>
      <c r="H33" s="1"/>
      <c r="I33" s="1"/>
      <c r="J33" s="1"/>
      <c r="K33" s="15">
        <f>IF(AND((I29*52)&gt;53310.39,(I29*52)&lt;=66537.78),(((I29*52)-53310.39)*E19*N24)+(40083*E19*N22)+((L23-L22)*E19*N23),0)</f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3:23">
      <c r="C34" s="1"/>
      <c r="D34" s="1"/>
      <c r="E34" s="1"/>
      <c r="F34" s="1"/>
      <c r="G34" s="1"/>
      <c r="H34" s="1"/>
      <c r="I34" s="1"/>
      <c r="J34" s="1"/>
      <c r="K34" s="15">
        <f>IF((I29*52)&gt;66537.78,(((I29*52)-L24)*E19*N25)+(40083*E19*N22)+((L23-L22)*E19*N23)+((L24-L23)*E19*N24),0)</f>
        <v>0</v>
      </c>
      <c r="L34" s="1"/>
      <c r="M34" s="1"/>
      <c r="N34" s="1"/>
      <c r="O34" s="1"/>
      <c r="P34" s="15">
        <f>P32/520</f>
        <v>0</v>
      </c>
      <c r="Q34" s="1" t="s">
        <v>11</v>
      </c>
      <c r="R34" s="1"/>
      <c r="S34" s="1"/>
      <c r="T34" s="1"/>
      <c r="U34" s="1"/>
      <c r="V34" s="1"/>
      <c r="W34" s="1"/>
    </row>
    <row r="35" spans="3:23">
      <c r="C35" s="1"/>
      <c r="D35" s="1"/>
      <c r="E35" s="1"/>
      <c r="F35" s="1"/>
      <c r="G35" s="1"/>
      <c r="H35" s="1"/>
      <c r="I35" s="1"/>
      <c r="J35" s="1"/>
      <c r="K35" s="16">
        <f>SUM(K31:K34)</f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3:23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6">
        <f>R41</f>
        <v>0</v>
      </c>
      <c r="Q36" s="1"/>
      <c r="R36" s="15">
        <f>IF((P34*52)&lt;=40083,(P34*52)*E21*T22,0)</f>
        <v>0</v>
      </c>
      <c r="S36" s="1"/>
      <c r="T36" s="1"/>
      <c r="U36" s="1"/>
      <c r="V36" s="1"/>
      <c r="W36" s="1"/>
    </row>
    <row r="37" spans="3:2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5">
        <f>IF(AND((P34*52)&gt;40083,(P34*52)&lt;=53310.39),((P34-R22)*E21*T23)+(R22*E21*T22),0)</f>
        <v>0</v>
      </c>
      <c r="S37" s="1"/>
      <c r="T37" s="1"/>
      <c r="U37" s="1"/>
      <c r="V37" s="1"/>
      <c r="W37" s="1"/>
    </row>
    <row r="38" spans="3:2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5">
        <f>IF(AND((P34*52)&gt;53310.39,(P34*52)&lt;=66537.78),((P34-R23)*E21*T24)+((R23-R22)*E21*T23)+(R22*E21*T22),0)</f>
        <v>0</v>
      </c>
      <c r="S38" s="1"/>
      <c r="T38" s="1"/>
      <c r="U38" s="1"/>
      <c r="V38" s="1"/>
      <c r="W38" s="1"/>
    </row>
    <row r="39" spans="3:2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5">
        <f>IF(AND((P34*52)&gt;66537.78,(P34*52)&lt;=76157.7),((P34-R24)*E21*T25)+((R24-R23)*E21*T24)+((R23-R22)*E21*T23)+(R22*E21*T22),0)</f>
        <v>0</v>
      </c>
      <c r="S39" s="1"/>
      <c r="T39" s="1"/>
      <c r="U39" s="1"/>
      <c r="V39" s="1"/>
      <c r="W39" s="1"/>
    </row>
    <row r="40" spans="3:2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5">
        <f>IF((P34*52)&gt;76157.7,((P34-R25)*E21*T26)+((R25-R24)*E21*T25)+((R24-R23)*E21*T24)+((R23-R22)*E21*T23)+(R22*E21*T22),0)</f>
        <v>0</v>
      </c>
      <c r="S40" s="1"/>
      <c r="T40" s="1"/>
      <c r="U40" s="1"/>
      <c r="V40" s="1"/>
      <c r="W40" s="1"/>
    </row>
    <row r="41" spans="3:2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6">
        <f>SUM(R36:R40)</f>
        <v>0</v>
      </c>
      <c r="S41" s="1"/>
      <c r="T41" s="1"/>
      <c r="U41" s="1"/>
      <c r="V41" s="1"/>
      <c r="W41" s="1"/>
    </row>
    <row r="42" spans="3:23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3:2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3:2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3:2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3:2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3:2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3:2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3:2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3:2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3:2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3:2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3:2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3:2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3:2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3:2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3:2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3:2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3:2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3:2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3:2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3:2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3:2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3:2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3:2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3:23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3:23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3:23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3:2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3:23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3:2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3:2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</sheetData>
  <sheetProtection password="8BB3" sheet="1" formatCells="0" formatColumns="0" formatRows="0" insertColumns="0" insertRows="0" insertHyperlinks="0" deleteColumns="0" deleteRows="0" sort="0" autoFilter="0" pivotTables="0"/>
  <mergeCells count="9">
    <mergeCell ref="I6:J6"/>
    <mergeCell ref="K6:L6"/>
    <mergeCell ref="C19:D19"/>
    <mergeCell ref="C21:D21"/>
    <mergeCell ref="C23:D23"/>
    <mergeCell ref="C25:D25"/>
    <mergeCell ref="C3:E3"/>
    <mergeCell ref="C4:E4"/>
    <mergeCell ref="C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 pensione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Cosimo Palma</dc:creator>
  <cp:lastModifiedBy>Cosimo Palma</cp:lastModifiedBy>
  <dcterms:created xsi:type="dcterms:W3CDTF">2014-11-04T09:16:14Z</dcterms:created>
  <dcterms:modified xsi:type="dcterms:W3CDTF">2014-11-04T10:17:40Z</dcterms:modified>
</cp:coreProperties>
</file>